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slucas123-my.sharepoint.com/personal/tsensiew_cslucas_com/Documents/Desktop/"/>
    </mc:Choice>
  </mc:AlternateContent>
  <xr:revisionPtr revIDLastSave="0" documentId="8_{3FE125ED-CC2D-4197-9C6C-C465D3CADE0C}" xr6:coauthVersionLast="47" xr6:coauthVersionMax="47" xr10:uidLastSave="{00000000-0000-0000-0000-000000000000}"/>
  <bookViews>
    <workbookView xWindow="-120" yWindow="-120" windowWidth="29040" windowHeight="15990" xr2:uid="{6B868CE3-8178-4239-AAC5-8C68F01F1BD0}"/>
  </bookViews>
  <sheets>
    <sheet name="MTM Comput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2" i="1"/>
  <c r="C13" i="1" s="1"/>
  <c r="C4" i="1"/>
  <c r="C17" i="1" s="1"/>
  <c r="C28" i="1" l="1"/>
  <c r="C27" i="1"/>
  <c r="C15" i="1"/>
  <c r="C19" i="1" s="1"/>
  <c r="C21" i="1" l="1"/>
  <c r="C20" i="1"/>
  <c r="C24" i="1"/>
  <c r="C22" i="1" l="1"/>
  <c r="C30" i="1" s="1"/>
  <c r="C34" i="1" s="1"/>
  <c r="C35" i="1" s="1"/>
  <c r="C25" i="1"/>
  <c r="C31" i="1" s="1"/>
</calcChain>
</file>

<file path=xl/sharedStrings.xml><?xml version="1.0" encoding="utf-8"?>
<sst xmlns="http://schemas.openxmlformats.org/spreadsheetml/2006/main" count="37" uniqueCount="37">
  <si>
    <t>Vdate As At</t>
  </si>
  <si>
    <t>A</t>
  </si>
  <si>
    <t>Expdate</t>
  </si>
  <si>
    <t>B</t>
  </si>
  <si>
    <t>Vol</t>
  </si>
  <si>
    <t>C</t>
  </si>
  <si>
    <t>Spot</t>
  </si>
  <si>
    <t>D</t>
  </si>
  <si>
    <t>Strike</t>
  </si>
  <si>
    <t>E</t>
  </si>
  <si>
    <t>Rf</t>
  </si>
  <si>
    <t>F</t>
  </si>
  <si>
    <t>Rd</t>
  </si>
  <si>
    <t>G</t>
  </si>
  <si>
    <t>days=Edate-Vdate</t>
  </si>
  <si>
    <t>Year=days/365</t>
  </si>
  <si>
    <t>year_vol=Year*Vol</t>
  </si>
  <si>
    <t>t1=Ln(Spot/Strike)</t>
  </si>
  <si>
    <t>t2=[Rd-Rf+(Vol^2)/2]*Year</t>
  </si>
  <si>
    <t>nz1=(t1+t2)/year_vol</t>
  </si>
  <si>
    <t>nz2=nz1-year_vol</t>
  </si>
  <si>
    <t>N(nz1)</t>
  </si>
  <si>
    <t>N(nz2)</t>
  </si>
  <si>
    <t>N(-nz1)</t>
  </si>
  <si>
    <t>N(-nz2)</t>
  </si>
  <si>
    <t>exp_for=Year*Rf</t>
  </si>
  <si>
    <t>exp_dom=Year*Rd</t>
  </si>
  <si>
    <t>Call=[Spot*exp_for*N(nz1)]      -     [Strike*exp_dom*N(nz2)]</t>
  </si>
  <si>
    <t>H</t>
  </si>
  <si>
    <t>Put=[Spot*exp_dom*N(-nz2)]   -    [Strike*exp_for*N(-nz1)]</t>
  </si>
  <si>
    <t>I</t>
  </si>
  <si>
    <t>Quantity</t>
  </si>
  <si>
    <t>J</t>
  </si>
  <si>
    <t>Transaction Ccy P/L</t>
  </si>
  <si>
    <t>K=J*H</t>
  </si>
  <si>
    <t>Valuation Ccy P/L</t>
  </si>
  <si>
    <t>L=K*(1/D)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</si>
</sst>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0000_);_(* \(#,##0.00000\);_(* &quot;-&quot;??_);_(@_)"/>
    <numFmt numFmtId="165" formatCode="_(* #,##0.000000_);_(* \(#,##0.000000\);_(* &quot;-&quot;??_);_(@_)"/>
    <numFmt numFmtId="166" formatCode="0.00000%"/>
    <numFmt numFmtId="167" formatCode="_(* #,##0.00000000000_);_(* \(#,##0.00000000000\);_(* &quot;-&quot;??_);_(@_)"/>
    <numFmt numFmtId="168" formatCode="0.00000000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5" fontId="2" fillId="0" borderId="0" xfId="0" applyNumberFormat="1" applyFont="1"/>
    <xf numFmtId="164" fontId="2" fillId="0" borderId="0" xfId="1" applyNumberFormat="1" applyFont="1"/>
    <xf numFmtId="165" fontId="2" fillId="0" borderId="0" xfId="1" applyNumberFormat="1" applyFont="1"/>
    <xf numFmtId="165" fontId="2" fillId="0" borderId="0" xfId="1" applyNumberFormat="1" applyFont="1" applyFill="1"/>
    <xf numFmtId="0" fontId="3" fillId="0" borderId="0" xfId="0" applyFont="1"/>
    <xf numFmtId="166" fontId="4" fillId="0" borderId="0" xfId="2" applyNumberFormat="1" applyFont="1"/>
    <xf numFmtId="0" fontId="4" fillId="0" borderId="0" xfId="0" applyFont="1"/>
    <xf numFmtId="43" fontId="0" fillId="0" borderId="0" xfId="1" applyFont="1"/>
    <xf numFmtId="0" fontId="0" fillId="0" borderId="0" xfId="0" quotePrefix="1"/>
    <xf numFmtId="43" fontId="0" fillId="2" borderId="0" xfId="1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167" fontId="5" fillId="3" borderId="4" xfId="1" applyNumberFormat="1" applyFont="1" applyFill="1" applyBorder="1"/>
    <xf numFmtId="0" fontId="2" fillId="3" borderId="5" xfId="0" applyFont="1" applyFill="1" applyBorder="1"/>
    <xf numFmtId="168" fontId="2" fillId="3" borderId="6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8AB2-0B7E-4402-BAF6-2E36E2F59422}">
  <dimension ref="B2:D35"/>
  <sheetViews>
    <sheetView tabSelected="1" workbookViewId="0">
      <selection activeCell="I27" sqref="I27"/>
    </sheetView>
  </sheetViews>
  <sheetFormatPr defaultRowHeight="15" x14ac:dyDescent="0.25"/>
  <cols>
    <col min="1" max="1" width="5.7109375" customWidth="1"/>
    <col min="2" max="2" width="47.5703125" bestFit="1" customWidth="1"/>
    <col min="3" max="3" width="14.7109375" bestFit="1" customWidth="1"/>
    <col min="4" max="4" width="9.85546875" customWidth="1"/>
  </cols>
  <sheetData>
    <row r="2" spans="2:4" x14ac:dyDescent="0.25">
      <c r="B2" s="1" t="s">
        <v>0</v>
      </c>
      <c r="C2" s="2">
        <v>45498</v>
      </c>
      <c r="D2" t="s">
        <v>1</v>
      </c>
    </row>
    <row r="3" spans="2:4" x14ac:dyDescent="0.25">
      <c r="B3" s="1" t="s">
        <v>2</v>
      </c>
      <c r="C3" s="2">
        <v>45555</v>
      </c>
      <c r="D3" t="s">
        <v>3</v>
      </c>
    </row>
    <row r="4" spans="2:4" x14ac:dyDescent="0.25">
      <c r="B4" s="1" t="s">
        <v>4</v>
      </c>
      <c r="C4" s="3">
        <f>5.124/100</f>
        <v>5.1239999999999994E-2</v>
      </c>
      <c r="D4" t="s">
        <v>5</v>
      </c>
    </row>
    <row r="5" spans="2:4" x14ac:dyDescent="0.25">
      <c r="B5" s="1" t="s">
        <v>6</v>
      </c>
      <c r="C5" s="1">
        <v>7.2416999999999998</v>
      </c>
      <c r="D5" t="s">
        <v>7</v>
      </c>
    </row>
    <row r="6" spans="2:4" x14ac:dyDescent="0.25">
      <c r="B6" s="1" t="s">
        <v>8</v>
      </c>
      <c r="C6" s="1">
        <v>7.35</v>
      </c>
      <c r="D6" t="s">
        <v>9</v>
      </c>
    </row>
    <row r="7" spans="2:4" x14ac:dyDescent="0.25">
      <c r="B7" s="1" t="s">
        <v>10</v>
      </c>
      <c r="C7" s="4">
        <v>5.144E-2</v>
      </c>
      <c r="D7" t="s">
        <v>11</v>
      </c>
    </row>
    <row r="8" spans="2:4" x14ac:dyDescent="0.25">
      <c r="B8" s="1" t="s">
        <v>12</v>
      </c>
      <c r="C8" s="5">
        <v>3.1267999999999997E-2</v>
      </c>
      <c r="D8" t="s">
        <v>13</v>
      </c>
    </row>
    <row r="9" spans="2:4" x14ac:dyDescent="0.25">
      <c r="B9" s="6"/>
      <c r="C9" s="7"/>
    </row>
    <row r="10" spans="2:4" x14ac:dyDescent="0.25">
      <c r="B10" s="6"/>
      <c r="C10" s="7"/>
    </row>
    <row r="11" spans="2:4" ht="15.75" thickBot="1" x14ac:dyDescent="0.3">
      <c r="B11" s="6"/>
      <c r="C11" s="8"/>
    </row>
    <row r="12" spans="2:4" x14ac:dyDescent="0.25">
      <c r="B12" s="12" t="s">
        <v>14</v>
      </c>
      <c r="C12" s="13">
        <f>C3-C2</f>
        <v>57</v>
      </c>
    </row>
    <row r="13" spans="2:4" x14ac:dyDescent="0.25">
      <c r="B13" s="14" t="s">
        <v>15</v>
      </c>
      <c r="C13" s="15">
        <f>C12/365</f>
        <v>0.15616438356164383</v>
      </c>
    </row>
    <row r="14" spans="2:4" x14ac:dyDescent="0.25">
      <c r="B14" s="14"/>
      <c r="C14" s="15"/>
    </row>
    <row r="15" spans="2:4" x14ac:dyDescent="0.25">
      <c r="B15" s="14" t="s">
        <v>16</v>
      </c>
      <c r="C15" s="15">
        <f>C4*(C13^0.5)</f>
        <v>2.0248838505502426E-2</v>
      </c>
    </row>
    <row r="16" spans="2:4" x14ac:dyDescent="0.25">
      <c r="B16" s="14" t="s">
        <v>17</v>
      </c>
      <c r="C16" s="15">
        <f>LN(C5/C6)</f>
        <v>-1.4844327760048211E-2</v>
      </c>
    </row>
    <row r="17" spans="2:4" x14ac:dyDescent="0.25">
      <c r="B17" s="14" t="s">
        <v>18</v>
      </c>
      <c r="C17" s="15">
        <f>(C8-C7+(C4^2)/2)*C13</f>
        <v>-2.9451402147945209E-3</v>
      </c>
    </row>
    <row r="18" spans="2:4" x14ac:dyDescent="0.25">
      <c r="B18" s="14"/>
      <c r="C18" s="15"/>
    </row>
    <row r="19" spans="2:4" x14ac:dyDescent="0.25">
      <c r="B19" s="14" t="s">
        <v>19</v>
      </c>
      <c r="C19" s="15">
        <f>(C16+C17)/C15</f>
        <v>-0.878542636902784</v>
      </c>
    </row>
    <row r="20" spans="2:4" x14ac:dyDescent="0.25">
      <c r="B20" s="14" t="s">
        <v>20</v>
      </c>
      <c r="C20" s="15">
        <f>C19-C15</f>
        <v>-0.89879147540828641</v>
      </c>
    </row>
    <row r="21" spans="2:4" x14ac:dyDescent="0.25">
      <c r="B21" s="14" t="s">
        <v>21</v>
      </c>
      <c r="C21" s="15">
        <f>_xlfn.NORM.S.DIST(C19,TRUE)</f>
        <v>0.18982465502952584</v>
      </c>
    </row>
    <row r="22" spans="2:4" x14ac:dyDescent="0.25">
      <c r="B22" s="14" t="s">
        <v>22</v>
      </c>
      <c r="C22" s="15">
        <f>_xlfn.NORM.S.DIST(C20,TRUE)</f>
        <v>0.18438187078150781</v>
      </c>
    </row>
    <row r="23" spans="2:4" x14ac:dyDescent="0.25">
      <c r="B23" s="14"/>
      <c r="C23" s="15"/>
    </row>
    <row r="24" spans="2:4" x14ac:dyDescent="0.25">
      <c r="B24" s="14" t="s">
        <v>23</v>
      </c>
      <c r="C24" s="15">
        <f>_xlfn.NORM.S.DIST(-C19,TRUE)</f>
        <v>0.81017534497047416</v>
      </c>
    </row>
    <row r="25" spans="2:4" x14ac:dyDescent="0.25">
      <c r="B25" s="14" t="s">
        <v>24</v>
      </c>
      <c r="C25" s="15">
        <f>_xlfn.NORM.S.DIST(-C20,TRUE)</f>
        <v>0.81561812921849219</v>
      </c>
    </row>
    <row r="26" spans="2:4" x14ac:dyDescent="0.25">
      <c r="B26" s="14"/>
      <c r="C26" s="15"/>
    </row>
    <row r="27" spans="2:4" x14ac:dyDescent="0.25">
      <c r="B27" s="14" t="s">
        <v>25</v>
      </c>
      <c r="C27" s="15">
        <f>EXP(-C7*C13)</f>
        <v>0.99199908320082208</v>
      </c>
    </row>
    <row r="28" spans="2:4" x14ac:dyDescent="0.25">
      <c r="B28" s="14" t="s">
        <v>26</v>
      </c>
      <c r="C28" s="15">
        <f>EXP(-C8*C13)</f>
        <v>0.99512895426460823</v>
      </c>
    </row>
    <row r="29" spans="2:4" x14ac:dyDescent="0.25">
      <c r="B29" s="14"/>
      <c r="C29" s="15"/>
    </row>
    <row r="30" spans="2:4" x14ac:dyDescent="0.25">
      <c r="B30" s="14" t="s">
        <v>27</v>
      </c>
      <c r="C30" s="16">
        <f>C5*C27*C21-C6*C28*C22</f>
        <v>1.5049242229039361E-2</v>
      </c>
      <c r="D30" t="s">
        <v>28</v>
      </c>
    </row>
    <row r="31" spans="2:4" ht="15.75" thickBot="1" x14ac:dyDescent="0.3">
      <c r="B31" s="17" t="s">
        <v>29</v>
      </c>
      <c r="C31" s="18">
        <f>C5*C28*C25-C6*C27*C24</f>
        <v>-2.9453855134835116E-2</v>
      </c>
      <c r="D31" t="s">
        <v>30</v>
      </c>
    </row>
    <row r="33" spans="2:4" x14ac:dyDescent="0.25">
      <c r="B33" s="1" t="s">
        <v>31</v>
      </c>
      <c r="C33" s="9">
        <v>41000000</v>
      </c>
      <c r="D33" t="s">
        <v>32</v>
      </c>
    </row>
    <row r="34" spans="2:4" x14ac:dyDescent="0.25">
      <c r="B34" t="s">
        <v>33</v>
      </c>
      <c r="C34" s="9">
        <f>C30*C33</f>
        <v>617018.93139061378</v>
      </c>
      <c r="D34" s="10" t="s">
        <v>34</v>
      </c>
    </row>
    <row r="35" spans="2:4" x14ac:dyDescent="0.25">
      <c r="B35" s="1" t="s">
        <v>35</v>
      </c>
      <c r="C35" s="11">
        <f>C34*(1/C5)</f>
        <v>85203.602937240401</v>
      </c>
      <c r="D35" s="10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MTM Computation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Tsen Siew Liaw</dc:creator>
  <cp:lastModifiedBy>Tsen Siew Liaw</cp:lastModifiedBy>
  <dcterms:created xsi:type="dcterms:W3CDTF">2024-08-02T04:39:08Z</dcterms:created>
  <dcterms:modified xsi:type="dcterms:W3CDTF">2024-08-02T04:40:43Z</dcterms:modified>
</cp:coreProperties>
</file>